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0" tabRatio="316"/>
  </bookViews>
  <sheets>
    <sheet name="BOM" sheetId="1" r:id="rId1"/>
    <sheet name="Phonoclone Gain Calculator" sheetId="2" r:id="rId2"/>
    <sheet name="Xreg output Voltage Calculator" sheetId="5" r:id="rId3"/>
  </sheets>
  <calcPr calcId="125725"/>
</workbook>
</file>

<file path=xl/calcChain.xml><?xml version="1.0" encoding="utf-8"?>
<calcChain xmlns="http://schemas.openxmlformats.org/spreadsheetml/2006/main">
  <c r="E14" i="2"/>
  <c r="C7" i="1" s="1"/>
  <c r="E12" i="2"/>
  <c r="I12" i="5"/>
  <c r="I13" s="1"/>
  <c r="I14" s="1"/>
  <c r="I15" s="1"/>
  <c r="F7" i="1"/>
  <c r="F8"/>
  <c r="F10"/>
  <c r="F11"/>
  <c r="F12"/>
  <c r="F13"/>
  <c r="F15"/>
  <c r="F17"/>
  <c r="F21"/>
  <c r="F25"/>
  <c r="F27"/>
  <c r="F30"/>
  <c r="F31"/>
  <c r="F32"/>
  <c r="F33"/>
  <c r="F35"/>
  <c r="F37"/>
  <c r="F45"/>
  <c r="F50"/>
  <c r="F56"/>
  <c r="F57"/>
  <c r="F59"/>
  <c r="F6"/>
  <c r="C6"/>
  <c r="E16" i="2" l="1"/>
  <c r="I16" i="5"/>
  <c r="M10" s="1"/>
  <c r="F61" i="1"/>
</calcChain>
</file>

<file path=xl/comments1.xml><?xml version="1.0" encoding="utf-8"?>
<comments xmlns="http://schemas.openxmlformats.org/spreadsheetml/2006/main">
  <authors>
    <author>Richard Murdey</author>
  </authors>
  <commentList>
    <comment ref="C6" authorId="0">
      <text>
        <r>
          <rPr>
            <sz val="9"/>
            <color indexed="81"/>
            <rFont val="Tahoma"/>
            <family val="2"/>
          </rPr>
          <t xml:space="preserve">Select using Phonoclone Gain calculator
</t>
        </r>
      </text>
    </comment>
    <comment ref="C7" authorId="0">
      <text>
        <r>
          <rPr>
            <sz val="9"/>
            <color indexed="81"/>
            <rFont val="Tahoma"/>
            <family val="2"/>
          </rPr>
          <t>Select using Phonoclone Gain calculator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C10" authorId="0">
      <text>
        <r>
          <rPr>
            <sz val="9"/>
            <color indexed="81"/>
            <rFont val="Tahoma"/>
            <family val="2"/>
          </rPr>
          <t>1% tolerance, Match between channels</t>
        </r>
      </text>
    </comment>
    <comment ref="C11" authorId="0">
      <text>
        <r>
          <rPr>
            <sz val="9"/>
            <color indexed="81"/>
            <rFont val="Tahoma"/>
            <family val="2"/>
          </rPr>
          <t>1% tolerance, Match between channels</t>
        </r>
      </text>
    </comment>
    <comment ref="C31" authorId="0">
      <text>
        <r>
          <rPr>
            <sz val="9"/>
            <color indexed="81"/>
            <rFont val="Tahoma"/>
            <family val="2"/>
          </rPr>
          <t>1% tolerance, Match between channels</t>
        </r>
      </text>
    </comment>
    <comment ref="C32" authorId="0">
      <text>
        <r>
          <rPr>
            <sz val="9"/>
            <color indexed="81"/>
            <rFont val="Tahoma"/>
            <family val="2"/>
          </rPr>
          <t>1% tolerance, Match between channels</t>
        </r>
      </text>
    </comment>
    <comment ref="C56" authorId="0">
      <text>
        <r>
          <rPr>
            <sz val="9"/>
            <color indexed="81"/>
            <rFont val="Tahoma"/>
            <family val="2"/>
          </rPr>
          <t>BD135, 137, or 139.</t>
        </r>
      </text>
    </comment>
    <comment ref="C57" authorId="0">
      <text>
        <r>
          <rPr>
            <sz val="9"/>
            <color indexed="81"/>
            <rFont val="Tahoma"/>
            <family val="2"/>
          </rPr>
          <t>BD136, 138, or 140.</t>
        </r>
      </text>
    </comment>
  </commentList>
</comments>
</file>

<file path=xl/sharedStrings.xml><?xml version="1.0" encoding="utf-8"?>
<sst xmlns="http://schemas.openxmlformats.org/spreadsheetml/2006/main" count="170" uniqueCount="119">
  <si>
    <t>R1</t>
  </si>
  <si>
    <t>R2</t>
  </si>
  <si>
    <t>R3</t>
  </si>
  <si>
    <t>2K2</t>
  </si>
  <si>
    <t>R4</t>
  </si>
  <si>
    <t>R5</t>
  </si>
  <si>
    <t>110K</t>
  </si>
  <si>
    <t>R6</t>
  </si>
  <si>
    <t>768K</t>
  </si>
  <si>
    <t>R7</t>
  </si>
  <si>
    <t>75K</t>
  </si>
  <si>
    <t>R8</t>
  </si>
  <si>
    <t>47R</t>
  </si>
  <si>
    <t>R9</t>
  </si>
  <si>
    <t>220R</t>
  </si>
  <si>
    <t>R10</t>
  </si>
  <si>
    <t>R11</t>
  </si>
  <si>
    <t>R12</t>
  </si>
  <si>
    <t>R13</t>
  </si>
  <si>
    <t>R14</t>
  </si>
  <si>
    <t>R15</t>
  </si>
  <si>
    <t>R16</t>
  </si>
  <si>
    <t>R17</t>
  </si>
  <si>
    <t>R18</t>
  </si>
  <si>
    <t>R19</t>
  </si>
  <si>
    <t>R20</t>
  </si>
  <si>
    <t>R21</t>
  </si>
  <si>
    <t>R22</t>
  </si>
  <si>
    <t>C0</t>
  </si>
  <si>
    <t>220-330pF</t>
  </si>
  <si>
    <t>C1</t>
  </si>
  <si>
    <t>1nF</t>
  </si>
  <si>
    <t>C2</t>
  </si>
  <si>
    <t>C3</t>
  </si>
  <si>
    <t>C4</t>
  </si>
  <si>
    <t>1000uF/25V</t>
  </si>
  <si>
    <t>C5</t>
  </si>
  <si>
    <t>C6</t>
  </si>
  <si>
    <t>100uF/25V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</si>
  <si>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</si>
  <si>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</si>
  <si>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</si>
  <si>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</si>
  <si>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</si>
  <si>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</si>
  <si>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</si>
  <si>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</si>
  <si>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</si>
  <si>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</si>
  <si>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C17</t>
  </si>
  <si>
    <t>IC1</t>
  </si>
  <si>
    <t>IC2</t>
  </si>
  <si>
    <t>IC3</t>
  </si>
  <si>
    <t>IC4</t>
  </si>
  <si>
    <t>Q1</t>
  </si>
  <si>
    <t>Q2</t>
  </si>
  <si>
    <t>8 pin sockets</t>
  </si>
  <si>
    <t>total</t>
  </si>
  <si>
    <t>Part</t>
  </si>
  <si>
    <t>Qty.</t>
  </si>
  <si>
    <t>Unit Cost</t>
  </si>
  <si>
    <t>Total Cost</t>
  </si>
  <si>
    <t>OPA27/OP27</t>
  </si>
  <si>
    <t>3x1nF</t>
  </si>
  <si>
    <t>© 2009 RJM Audio</t>
  </si>
  <si>
    <t>Cartridge Impedance</t>
  </si>
  <si>
    <t>Ohms</t>
  </si>
  <si>
    <t>Cartridge Output</t>
  </si>
  <si>
    <t>mV</t>
  </si>
  <si>
    <t>Phonoclone R1</t>
  </si>
  <si>
    <t>Phonoclone R2</t>
  </si>
  <si>
    <t>* round off to nearest convenient value!</t>
  </si>
  <si>
    <t>Phonoclone Gain</t>
  </si>
  <si>
    <t>dB</t>
  </si>
  <si>
    <t xml:space="preserve">Phonoclone Gain Resistor Selection Utility For Line Level Output </t>
  </si>
  <si>
    <t>2.2uF/25V</t>
  </si>
  <si>
    <t>Optional RFI supressor</t>
  </si>
  <si>
    <t>BD135/npn</t>
  </si>
  <si>
    <t>BD136/pnp</t>
  </si>
  <si>
    <t>input field</t>
  </si>
  <si>
    <t>List Value</t>
  </si>
  <si>
    <t>Phonoclone</t>
  </si>
  <si>
    <t>Xreg</t>
  </si>
  <si>
    <t>npn transistor in TO-220 or TO-126 package</t>
  </si>
  <si>
    <t>pnp transistor in TO-220 or TO-126 package</t>
  </si>
  <si>
    <t>Wima 2.2uF  505-MKP42.2/400/10P or Bennic 2.2uF 100V or similar.</t>
  </si>
  <si>
    <t>Mica Radial Lead Capacitors 100V</t>
  </si>
  <si>
    <t>1/4 W carbon</t>
  </si>
  <si>
    <t>1/4 W Holco H8 or similar quality metal film</t>
  </si>
  <si>
    <t xml:space="preserve">1/4 W Holco H8 or similar quality precision metal film </t>
  </si>
  <si>
    <t>1/4 W Holco H8 or similar quality precision metal film</t>
  </si>
  <si>
    <t>standard grade op amp, 8 pin DIL package</t>
  </si>
  <si>
    <t>optional</t>
  </si>
  <si>
    <t>Additional Information and Alternatives</t>
  </si>
  <si>
    <t>1/4 W carbon match between channels</t>
  </si>
  <si>
    <t>1/4 W carbon match R3 between channels, R4 not critical.</t>
  </si>
  <si>
    <t>30K</t>
  </si>
  <si>
    <t>Phonoclone 3</t>
  </si>
  <si>
    <t>part numbers</t>
  </si>
  <si>
    <t>V_in</t>
  </si>
  <si>
    <t>V</t>
  </si>
  <si>
    <t>Output Voltage</t>
  </si>
  <si>
    <t>&lt;-- increase R2,R3 until headroom warning is no longer displayed</t>
  </si>
  <si>
    <t>R9-10</t>
  </si>
  <si>
    <t>W</t>
  </si>
  <si>
    <t>V_opamps</t>
  </si>
  <si>
    <t>R11-14</t>
  </si>
  <si>
    <t>V_ref</t>
  </si>
  <si>
    <t>R15-18</t>
  </si>
  <si>
    <t>V_out</t>
  </si>
  <si>
    <t>R19-20</t>
  </si>
  <si>
    <t>V_base</t>
  </si>
  <si>
    <t>Headroom</t>
  </si>
  <si>
    <t>&lt;-- how close the opamp output is to the voltage rail</t>
  </si>
  <si>
    <t>I_opamps</t>
  </si>
  <si>
    <t>A</t>
  </si>
  <si>
    <t>Phonoclone 3 Parts List, rev. 32e, two channels.</t>
  </si>
  <si>
    <t>Nichicon KW or FW or Nippon Chemi-con KMG 5mm lead spacing, 10mm diamater</t>
  </si>
  <si>
    <t>Nichicon KW or FW or Nippon Chemi-con KMG 2.5mm lead spacing, 6.3mm diameter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</si>
</sst>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13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0070C0"/>
      <name val="Calibri"/>
      <family val="2"/>
      <scheme val="minor"/>
    </font>
    <font>
      <sz val="10"/>
      <color theme="6" tint="-0.499984740745262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1"/>
      <color theme="1"/>
      <name val="Symbol"/>
      <family val="1"/>
      <charset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0" fillId="0" borderId="1" xfId="0" applyBorder="1"/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3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left"/>
    </xf>
    <xf numFmtId="0" fontId="1" fillId="0" borderId="0" xfId="1"/>
    <xf numFmtId="0" fontId="1" fillId="0" borderId="0" xfId="1" applyBorder="1"/>
    <xf numFmtId="0" fontId="10" fillId="0" borderId="0" xfId="1" applyFont="1"/>
    <xf numFmtId="0" fontId="1" fillId="0" borderId="1" xfId="1" applyBorder="1"/>
    <xf numFmtId="0" fontId="9" fillId="0" borderId="0" xfId="1" applyFont="1"/>
    <xf numFmtId="2" fontId="9" fillId="0" borderId="0" xfId="1" applyNumberFormat="1" applyFont="1" applyAlignment="1">
      <alignment horizontal="center"/>
    </xf>
    <xf numFmtId="0" fontId="11" fillId="0" borderId="0" xfId="1" applyFont="1" applyBorder="1"/>
    <xf numFmtId="0" fontId="12" fillId="0" borderId="0" xfId="1" applyFont="1" applyAlignment="1">
      <alignment horizontal="center"/>
    </xf>
    <xf numFmtId="0" fontId="12" fillId="0" borderId="0" xfId="1" applyFont="1" applyBorder="1"/>
    <xf numFmtId="0" fontId="12" fillId="0" borderId="0" xfId="1" applyFo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523874</xdr:colOff>
      <xdr:row>62</xdr:row>
      <xdr:rowOff>104775</xdr:rowOff>
    </xdr:from>
    <xdr:to>
      <xdr:col>6</xdr:col>
      <xdr:colOff>704849</xdr:colOff>
      <xdr:row>78</xdr:row>
      <xdr:rowOff>152400</xdr:rowOff>
    </xdr:to>
    <xdr:sp macro="" textlink="">
      <xdr:nvSpPr>
        <xdr:cNvPr id="2" name="TextBox 1"/>
        <xdr:cNvSpPr txBox="1"/>
      </xdr:nvSpPr>
      <xdr:spPr>
        <a:xfrm>
          <a:off x="523874" y="10153650"/>
          <a:ext cx="5324475" cy="26384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100"/>
            <a:t>Notes:</a:t>
          </a:r>
        </a:p>
        <a:p>
          <a:endParaRPr lang="en-US" sz="1100"/>
        </a:p>
        <a:p>
          <a:r>
            <a:rPr lang="en-US" sz="1100"/>
            <a:t>RIAA components</a:t>
          </a:r>
          <a:r>
            <a:rPr lang="en-US" sz="1100" baseline="0"/>
            <a:t> (</a:t>
          </a:r>
          <a:r>
            <a:rPr lang="en-US" sz="1100" baseline="0">
              <a:solidFill>
                <a:schemeClr val="accent1">
                  <a:lumMod val="50000"/>
                </a:schemeClr>
              </a:solidFill>
            </a:rPr>
            <a:t>blue</a:t>
          </a:r>
          <a:r>
            <a:rPr lang="en-US" sz="1100" baseline="0"/>
            <a:t>) should be matched between channels.</a:t>
          </a:r>
          <a:endParaRPr lang="en-US" sz="1100"/>
        </a:p>
        <a:p>
          <a:endParaRPr lang="en-US" sz="1100"/>
        </a:p>
        <a:p>
          <a:r>
            <a:rPr lang="en-US" sz="1100"/>
            <a:t>Resistors</a:t>
          </a:r>
          <a:r>
            <a:rPr lang="en-US" sz="1100" baseline="0"/>
            <a:t> should be less  than 10mm in length.  1/4W is sufficient for all values.</a:t>
          </a:r>
        </a:p>
        <a:p>
          <a:r>
            <a:rPr lang="en-US" sz="1100" baseline="0"/>
            <a:t>Specification of carbon resistors in certain positions is a recommendation only.</a:t>
          </a:r>
        </a:p>
        <a:p>
          <a:r>
            <a:rPr lang="en-US" sz="1100" baseline="0"/>
            <a:t>Takman/Allen Bradley/Holco/PRP resistors and mica caps can be sourced  from www.partsconnexion.com</a:t>
          </a:r>
        </a:p>
        <a:p>
          <a:r>
            <a:rPr lang="en-US" sz="1100" b="0" i="0" u="none" strike="noStrike" baseline="0">
              <a:solidFill>
                <a:schemeClr val="dk1"/>
              </a:solidFill>
              <a:latin typeface="+mn-lt"/>
              <a:ea typeface="+mn-ea"/>
              <a:cs typeface="+mn-cs"/>
            </a:rPr>
            <a:t>Nichicon KW audio grade electrolytic caps are available at www.digikey.com, www.mouser.com and elsewhere</a:t>
          </a:r>
          <a:endParaRPr lang="en-US" sz="1100" baseline="0"/>
        </a:p>
        <a:p>
          <a:r>
            <a:rPr lang="en-US"/>
            <a:t>Bennic 2.2uF cap from  www.madisound.com</a:t>
          </a:r>
        </a:p>
        <a:p>
          <a:endParaRPr lang="en-US"/>
        </a:p>
        <a:p>
          <a:r>
            <a:rPr lang="en-US"/>
            <a:t>It is</a:t>
          </a:r>
          <a:r>
            <a:rPr lang="en-US" baseline="0"/>
            <a:t> quite possible to avoid specialty audio retailors and source generic parts from mainstream electronics suppliers such as digikey, mouser or RS. </a:t>
          </a:r>
          <a:endParaRPr lang="en-US"/>
        </a:p>
        <a:p>
          <a:endParaRPr lang="en-US" i="1"/>
        </a:p>
        <a:p>
          <a:endParaRPr lang="en-US" i="1"/>
        </a:p>
        <a:p>
          <a:endParaRPr lang="en-US" i="1"/>
        </a:p>
        <a:p>
          <a:endParaRPr lang="en-US" sz="1100" i="1" baseline="0"/>
        </a:p>
        <a:p>
          <a:endParaRPr lang="en-US" sz="1100" baseline="0"/>
        </a:p>
        <a:p>
          <a:endParaRPr lang="en-US" sz="1100" baseline="0"/>
        </a:p>
        <a:p>
          <a:endParaRPr lang="en-US" sz="1100" baseline="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1"/>
  <sheetViews>
    <sheetView tabSelected="1" topLeftCell="A46" workbookViewId="0">
      <selection activeCell="G55" sqref="G55"/>
    </sheetView>
  </sheetViews>
  <sheetFormatPr defaultColWidth="11.5703125" defaultRowHeight="12.75"/>
  <cols>
    <col min="1" max="1" width="11.5703125" style="5"/>
    <col min="2" max="2" width="11.5703125" style="2"/>
    <col min="3" max="3" width="19.28515625" style="2" customWidth="1"/>
    <col min="4" max="4" width="11.5703125" style="2"/>
    <col min="5" max="6" width="11.5703125" style="3"/>
    <col min="7" max="7" width="79.7109375" style="4" bestFit="1" customWidth="1"/>
    <col min="8" max="16384" width="11.5703125" style="5"/>
  </cols>
  <sheetData>
    <row r="1" spans="1:7">
      <c r="B1" s="4" t="s">
        <v>116</v>
      </c>
    </row>
    <row r="4" spans="1:7">
      <c r="B4" s="6" t="s">
        <v>58</v>
      </c>
      <c r="C4" s="6" t="s">
        <v>80</v>
      </c>
      <c r="D4" s="6" t="s">
        <v>59</v>
      </c>
      <c r="E4" s="7" t="s">
        <v>60</v>
      </c>
      <c r="F4" s="7" t="s">
        <v>61</v>
      </c>
      <c r="G4" s="8" t="s">
        <v>93</v>
      </c>
    </row>
    <row r="5" spans="1:7">
      <c r="B5" s="6"/>
      <c r="C5" s="6"/>
      <c r="D5" s="6"/>
      <c r="E5" s="7"/>
      <c r="F5" s="7"/>
      <c r="G5" s="8"/>
    </row>
    <row r="6" spans="1:7">
      <c r="A6" s="5" t="s">
        <v>81</v>
      </c>
      <c r="B6" s="2" t="s">
        <v>0</v>
      </c>
      <c r="C6" s="9" t="str">
        <f>CONCATENATE('Phonoclone Gain Calculator'!E12,"R")</f>
        <v>40R</v>
      </c>
      <c r="D6" s="2">
        <v>2</v>
      </c>
      <c r="E6" s="3">
        <v>0</v>
      </c>
      <c r="F6" s="3">
        <f>E6*D6</f>
        <v>0</v>
      </c>
      <c r="G6" s="11" t="s">
        <v>87</v>
      </c>
    </row>
    <row r="7" spans="1:7">
      <c r="B7" s="2" t="s">
        <v>1</v>
      </c>
      <c r="C7" s="9" t="str">
        <f>CONCATENATE(ROUNDDOWN('Phonoclone Gain Calculator'!E14,-2),"R")</f>
        <v>1300R</v>
      </c>
      <c r="D7" s="2">
        <v>2</v>
      </c>
      <c r="E7" s="3">
        <v>0</v>
      </c>
      <c r="F7" s="3">
        <f t="shared" ref="F7:F59" si="0">E7*D7</f>
        <v>0</v>
      </c>
      <c r="G7" s="11" t="s">
        <v>94</v>
      </c>
    </row>
    <row r="8" spans="1:7">
      <c r="B8" s="2" t="s">
        <v>2</v>
      </c>
      <c r="C8" s="2" t="s">
        <v>3</v>
      </c>
      <c r="D8" s="2">
        <v>4</v>
      </c>
      <c r="E8" s="3">
        <v>0</v>
      </c>
      <c r="F8" s="3">
        <f t="shared" si="0"/>
        <v>0</v>
      </c>
      <c r="G8" s="11" t="s">
        <v>95</v>
      </c>
    </row>
    <row r="9" spans="1:7">
      <c r="B9" s="2" t="s">
        <v>4</v>
      </c>
      <c r="C9" s="2" t="s">
        <v>3</v>
      </c>
      <c r="G9" s="11"/>
    </row>
    <row r="10" spans="1:7">
      <c r="B10" s="2" t="s">
        <v>5</v>
      </c>
      <c r="C10" s="10" t="s">
        <v>6</v>
      </c>
      <c r="D10" s="2">
        <v>2</v>
      </c>
      <c r="E10" s="3">
        <v>0</v>
      </c>
      <c r="F10" s="3">
        <f t="shared" si="0"/>
        <v>0</v>
      </c>
      <c r="G10" s="11" t="s">
        <v>89</v>
      </c>
    </row>
    <row r="11" spans="1:7">
      <c r="B11" s="2" t="s">
        <v>7</v>
      </c>
      <c r="C11" s="10" t="s">
        <v>8</v>
      </c>
      <c r="D11" s="2">
        <v>2</v>
      </c>
      <c r="E11" s="3">
        <v>0</v>
      </c>
      <c r="F11" s="3">
        <f t="shared" si="0"/>
        <v>0</v>
      </c>
      <c r="G11" s="11" t="s">
        <v>90</v>
      </c>
    </row>
    <row r="12" spans="1:7">
      <c r="B12" s="2" t="s">
        <v>9</v>
      </c>
      <c r="C12" s="2" t="s">
        <v>10</v>
      </c>
      <c r="D12" s="2">
        <v>2</v>
      </c>
      <c r="E12" s="3">
        <v>0</v>
      </c>
      <c r="F12" s="3">
        <f t="shared" si="0"/>
        <v>0</v>
      </c>
      <c r="G12" s="11" t="s">
        <v>87</v>
      </c>
    </row>
    <row r="13" spans="1:7">
      <c r="B13" s="2" t="s">
        <v>11</v>
      </c>
      <c r="C13" s="2" t="s">
        <v>12</v>
      </c>
      <c r="D13" s="2">
        <v>2</v>
      </c>
      <c r="E13" s="3">
        <v>0</v>
      </c>
      <c r="F13" s="3">
        <f t="shared" si="0"/>
        <v>0</v>
      </c>
      <c r="G13" s="11" t="s">
        <v>87</v>
      </c>
    </row>
    <row r="14" spans="1:7">
      <c r="G14" s="11"/>
    </row>
    <row r="15" spans="1:7">
      <c r="A15" s="5" t="s">
        <v>82</v>
      </c>
      <c r="B15" s="2" t="s">
        <v>13</v>
      </c>
      <c r="C15" s="2" t="s">
        <v>14</v>
      </c>
      <c r="D15" s="2">
        <v>4</v>
      </c>
      <c r="E15" s="3">
        <v>0</v>
      </c>
      <c r="F15" s="3">
        <f t="shared" si="0"/>
        <v>0</v>
      </c>
      <c r="G15" s="11" t="s">
        <v>88</v>
      </c>
    </row>
    <row r="16" spans="1:7">
      <c r="B16" s="2" t="s">
        <v>15</v>
      </c>
      <c r="C16" s="2" t="s">
        <v>14</v>
      </c>
      <c r="G16" s="11"/>
    </row>
    <row r="17" spans="1:7">
      <c r="B17" s="2" t="s">
        <v>16</v>
      </c>
      <c r="C17" s="2" t="s">
        <v>96</v>
      </c>
      <c r="D17" s="2">
        <v>8</v>
      </c>
      <c r="E17" s="3">
        <v>0</v>
      </c>
      <c r="F17" s="3">
        <f t="shared" si="0"/>
        <v>0</v>
      </c>
      <c r="G17" s="11" t="s">
        <v>88</v>
      </c>
    </row>
    <row r="18" spans="1:7">
      <c r="B18" s="2" t="s">
        <v>17</v>
      </c>
      <c r="C18" s="2" t="s">
        <v>96</v>
      </c>
      <c r="G18" s="11"/>
    </row>
    <row r="19" spans="1:7">
      <c r="B19" s="2" t="s">
        <v>18</v>
      </c>
      <c r="C19" s="2" t="s">
        <v>96</v>
      </c>
      <c r="G19" s="11"/>
    </row>
    <row r="20" spans="1:7">
      <c r="B20" s="2" t="s">
        <v>19</v>
      </c>
      <c r="C20" s="2" t="s">
        <v>96</v>
      </c>
      <c r="G20" s="11"/>
    </row>
    <row r="21" spans="1:7">
      <c r="B21" s="2" t="s">
        <v>20</v>
      </c>
      <c r="C21" s="2" t="s">
        <v>3</v>
      </c>
      <c r="D21" s="2">
        <v>8</v>
      </c>
      <c r="E21" s="3">
        <v>0</v>
      </c>
      <c r="F21" s="3">
        <f t="shared" si="0"/>
        <v>0</v>
      </c>
      <c r="G21" s="11" t="s">
        <v>88</v>
      </c>
    </row>
    <row r="22" spans="1:7">
      <c r="B22" s="2" t="s">
        <v>21</v>
      </c>
      <c r="C22" s="2" t="s">
        <v>3</v>
      </c>
      <c r="G22" s="11"/>
    </row>
    <row r="23" spans="1:7">
      <c r="B23" s="2" t="s">
        <v>22</v>
      </c>
      <c r="C23" s="2" t="s">
        <v>3</v>
      </c>
      <c r="G23" s="11"/>
    </row>
    <row r="24" spans="1:7">
      <c r="B24" s="2" t="s">
        <v>23</v>
      </c>
      <c r="C24" s="2" t="s">
        <v>3</v>
      </c>
      <c r="G24" s="11"/>
    </row>
    <row r="25" spans="1:7">
      <c r="B25" s="2" t="s">
        <v>24</v>
      </c>
      <c r="C25" s="2" t="s">
        <v>10</v>
      </c>
      <c r="D25" s="2">
        <v>4</v>
      </c>
      <c r="E25" s="3">
        <v>0</v>
      </c>
      <c r="F25" s="3">
        <f t="shared" si="0"/>
        <v>0</v>
      </c>
      <c r="G25" s="11" t="s">
        <v>88</v>
      </c>
    </row>
    <row r="26" spans="1:7">
      <c r="B26" s="2" t="s">
        <v>25</v>
      </c>
      <c r="C26" s="2" t="s">
        <v>10</v>
      </c>
      <c r="G26" s="11"/>
    </row>
    <row r="27" spans="1:7">
      <c r="B27" s="2" t="s">
        <v>26</v>
      </c>
      <c r="C27" s="2" t="s">
        <v>12</v>
      </c>
      <c r="D27" s="2">
        <v>4</v>
      </c>
      <c r="E27" s="3">
        <v>0</v>
      </c>
      <c r="F27" s="3">
        <f t="shared" si="0"/>
        <v>0</v>
      </c>
      <c r="G27" s="11" t="s">
        <v>87</v>
      </c>
    </row>
    <row r="28" spans="1:7">
      <c r="B28" s="2" t="s">
        <v>27</v>
      </c>
      <c r="C28" s="2" t="s">
        <v>12</v>
      </c>
      <c r="G28" s="11"/>
    </row>
    <row r="29" spans="1:7">
      <c r="G29" s="12"/>
    </row>
    <row r="30" spans="1:7">
      <c r="A30" s="5" t="s">
        <v>81</v>
      </c>
      <c r="B30" s="2" t="s">
        <v>28</v>
      </c>
      <c r="C30" s="2" t="s">
        <v>29</v>
      </c>
      <c r="D30" s="2">
        <v>0</v>
      </c>
      <c r="E30" s="3">
        <v>0</v>
      </c>
      <c r="F30" s="3">
        <f t="shared" si="0"/>
        <v>0</v>
      </c>
      <c r="G30" s="12" t="s">
        <v>76</v>
      </c>
    </row>
    <row r="31" spans="1:7">
      <c r="B31" s="2" t="s">
        <v>30</v>
      </c>
      <c r="C31" s="10" t="s">
        <v>31</v>
      </c>
      <c r="D31" s="2">
        <v>2</v>
      </c>
      <c r="E31" s="3">
        <v>0</v>
      </c>
      <c r="F31" s="3">
        <f t="shared" si="0"/>
        <v>0</v>
      </c>
      <c r="G31" s="11" t="s">
        <v>86</v>
      </c>
    </row>
    <row r="32" spans="1:7">
      <c r="B32" s="2" t="s">
        <v>32</v>
      </c>
      <c r="C32" s="10" t="s">
        <v>63</v>
      </c>
      <c r="D32" s="2">
        <v>2</v>
      </c>
      <c r="E32" s="3">
        <v>0</v>
      </c>
      <c r="F32" s="3">
        <f t="shared" si="0"/>
        <v>0</v>
      </c>
      <c r="G32" s="11" t="s">
        <v>86</v>
      </c>
    </row>
    <row r="33" spans="1:7">
      <c r="B33" s="2" t="s">
        <v>33</v>
      </c>
      <c r="C33" s="2" t="s">
        <v>75</v>
      </c>
      <c r="D33" s="2">
        <v>2</v>
      </c>
      <c r="E33" s="3">
        <v>0</v>
      </c>
      <c r="F33" s="3">
        <f t="shared" si="0"/>
        <v>0</v>
      </c>
      <c r="G33" s="12" t="s">
        <v>85</v>
      </c>
    </row>
    <row r="34" spans="1:7">
      <c r="G34" s="12"/>
    </row>
    <row r="35" spans="1:7" ht="13.5" customHeight="1">
      <c r="A35" s="5" t="s">
        <v>82</v>
      </c>
      <c r="B35" s="2" t="s">
        <v>34</v>
      </c>
      <c r="C35" s="2" t="s">
        <v>35</v>
      </c>
      <c r="D35" s="2">
        <v>4</v>
      </c>
      <c r="E35" s="3">
        <v>0</v>
      </c>
      <c r="F35" s="3">
        <f t="shared" si="0"/>
        <v>0</v>
      </c>
      <c r="G35" s="11" t="s">
        <v>117</v>
      </c>
    </row>
    <row r="36" spans="1:7">
      <c r="B36" s="2" t="s">
        <v>36</v>
      </c>
      <c r="C36" s="2" t="s">
        <v>35</v>
      </c>
      <c r="G36" s="11"/>
    </row>
    <row r="37" spans="1:7">
      <c r="B37" s="2" t="s">
        <v>37</v>
      </c>
      <c r="C37" s="2" t="s">
        <v>38</v>
      </c>
      <c r="D37" s="2">
        <v>16</v>
      </c>
      <c r="E37" s="3">
        <v>0</v>
      </c>
      <c r="F37" s="3">
        <f t="shared" si="0"/>
        <v>0</v>
      </c>
      <c r="G37" s="11" t="s">
        <v>118</v>
      </c>
    </row>
    <row r="38" spans="1:7">
      <c r="B38" s="2" t="s">
        <v>39</v>
      </c>
      <c r="C38" s="2" t="s">
        <v>38</v>
      </c>
      <c r="G38" s="11"/>
    </row>
    <row r="39" spans="1:7">
      <c r="B39" s="2" t="s">
        <v>40</v>
      </c>
      <c r="C39" s="2" t="s">
        <v>38</v>
      </c>
      <c r="G39" s="11"/>
    </row>
    <row r="40" spans="1:7">
      <c r="B40" s="2" t="s">
        <v>41</v>
      </c>
      <c r="C40" s="2" t="s">
        <v>38</v>
      </c>
      <c r="G40" s="11"/>
    </row>
    <row r="41" spans="1:7">
      <c r="B41" s="2" t="s">
        <v>42</v>
      </c>
      <c r="C41" s="2" t="s">
        <v>38</v>
      </c>
      <c r="G41" s="11"/>
    </row>
    <row r="42" spans="1:7">
      <c r="B42" s="2" t="s">
        <v>43</v>
      </c>
      <c r="C42" s="2" t="s">
        <v>38</v>
      </c>
      <c r="G42" s="11"/>
    </row>
    <row r="43" spans="1:7">
      <c r="B43" s="2" t="s">
        <v>44</v>
      </c>
      <c r="C43" s="2" t="s">
        <v>38</v>
      </c>
      <c r="G43" s="11"/>
    </row>
    <row r="44" spans="1:7">
      <c r="B44" s="2" t="s">
        <v>45</v>
      </c>
      <c r="C44" s="2" t="s">
        <v>38</v>
      </c>
      <c r="G44" s="11"/>
    </row>
    <row r="45" spans="1:7">
      <c r="B45" s="2" t="s">
        <v>46</v>
      </c>
      <c r="C45" s="2" t="s">
        <v>38</v>
      </c>
      <c r="D45" s="2">
        <v>8</v>
      </c>
      <c r="E45" s="3">
        <v>0</v>
      </c>
      <c r="F45" s="3">
        <f t="shared" si="0"/>
        <v>0</v>
      </c>
      <c r="G45" s="11" t="s">
        <v>118</v>
      </c>
    </row>
    <row r="46" spans="1:7">
      <c r="B46" s="2" t="s">
        <v>47</v>
      </c>
      <c r="C46" s="2" t="s">
        <v>38</v>
      </c>
      <c r="G46" s="11"/>
    </row>
    <row r="47" spans="1:7">
      <c r="B47" s="2" t="s">
        <v>48</v>
      </c>
      <c r="C47" s="2" t="s">
        <v>38</v>
      </c>
      <c r="G47" s="11"/>
    </row>
    <row r="48" spans="1:7">
      <c r="B48" s="2" t="s">
        <v>49</v>
      </c>
      <c r="C48" s="2" t="s">
        <v>38</v>
      </c>
      <c r="G48" s="11"/>
    </row>
    <row r="49" spans="1:7">
      <c r="G49" s="12"/>
    </row>
    <row r="50" spans="1:7">
      <c r="A50" s="5" t="s">
        <v>81</v>
      </c>
      <c r="B50" s="2" t="s">
        <v>50</v>
      </c>
      <c r="C50" s="2" t="s">
        <v>62</v>
      </c>
      <c r="D50" s="2">
        <v>8</v>
      </c>
      <c r="E50" s="3">
        <v>0</v>
      </c>
      <c r="F50" s="3">
        <f t="shared" si="0"/>
        <v>0</v>
      </c>
      <c r="G50" s="12" t="s">
        <v>91</v>
      </c>
    </row>
    <row r="51" spans="1:7">
      <c r="B51" s="2" t="s">
        <v>51</v>
      </c>
      <c r="C51" s="2" t="s">
        <v>62</v>
      </c>
      <c r="G51" s="12"/>
    </row>
    <row r="52" spans="1:7">
      <c r="G52" s="12"/>
    </row>
    <row r="53" spans="1:7">
      <c r="A53" s="5" t="s">
        <v>82</v>
      </c>
      <c r="B53" s="2" t="s">
        <v>52</v>
      </c>
      <c r="C53" s="2" t="s">
        <v>62</v>
      </c>
      <c r="G53" s="12"/>
    </row>
    <row r="54" spans="1:7">
      <c r="B54" s="2" t="s">
        <v>53</v>
      </c>
      <c r="C54" s="2" t="s">
        <v>62</v>
      </c>
      <c r="G54" s="12"/>
    </row>
    <row r="55" spans="1:7">
      <c r="G55" s="12"/>
    </row>
    <row r="56" spans="1:7">
      <c r="B56" s="2" t="s">
        <v>54</v>
      </c>
      <c r="C56" s="2" t="s">
        <v>77</v>
      </c>
      <c r="D56" s="2">
        <v>2</v>
      </c>
      <c r="E56" s="3">
        <v>0</v>
      </c>
      <c r="F56" s="3">
        <f t="shared" si="0"/>
        <v>0</v>
      </c>
      <c r="G56" s="11" t="s">
        <v>83</v>
      </c>
    </row>
    <row r="57" spans="1:7">
      <c r="B57" s="2" t="s">
        <v>55</v>
      </c>
      <c r="C57" s="2" t="s">
        <v>78</v>
      </c>
      <c r="D57" s="2">
        <v>2</v>
      </c>
      <c r="E57" s="3">
        <v>0</v>
      </c>
      <c r="F57" s="3">
        <f t="shared" si="0"/>
        <v>0</v>
      </c>
      <c r="G57" s="11" t="s">
        <v>84</v>
      </c>
    </row>
    <row r="59" spans="1:7">
      <c r="B59" s="2" t="s">
        <v>56</v>
      </c>
      <c r="D59" s="2">
        <v>8</v>
      </c>
      <c r="E59" s="3">
        <v>0</v>
      </c>
      <c r="F59" s="3">
        <f t="shared" si="0"/>
        <v>0</v>
      </c>
      <c r="G59" s="12" t="s">
        <v>92</v>
      </c>
    </row>
    <row r="61" spans="1:7">
      <c r="E61" s="3" t="s">
        <v>57</v>
      </c>
      <c r="F61" s="3">
        <f>SUM(F6:F59)</f>
        <v>0</v>
      </c>
    </row>
  </sheetData>
  <pageMargins left="0.78749999999999998" right="0.78749999999999998" top="1.0527777777777778" bottom="1.0527777777777778" header="0.78749999999999998" footer="0.78749999999999998"/>
  <pageSetup paperSize="9" orientation="portrait" useFirstPageNumber="1" horizontalDpi="300" verticalDpi="300" r:id="rId1"/>
  <headerFooter alignWithMargins="0">
    <oddHeader>&amp;C&amp;"Times New Roman,Regular"&amp;12&amp;A</oddHeader>
    <oddFooter>&amp;C&amp;"Times New Roman,Regular"&amp;12Page &amp;P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6"/>
  <sheetViews>
    <sheetView workbookViewId="0">
      <selection activeCell="F19" sqref="F19"/>
    </sheetView>
  </sheetViews>
  <sheetFormatPr defaultColWidth="11.5703125" defaultRowHeight="12.75"/>
  <sheetData>
    <row r="2" spans="2:8">
      <c r="B2" t="s">
        <v>74</v>
      </c>
    </row>
    <row r="5" spans="2:8">
      <c r="B5" t="s">
        <v>64</v>
      </c>
    </row>
    <row r="8" spans="2:8">
      <c r="B8" t="s">
        <v>65</v>
      </c>
      <c r="E8" s="1">
        <v>40</v>
      </c>
      <c r="F8" t="s">
        <v>66</v>
      </c>
      <c r="H8" t="s">
        <v>79</v>
      </c>
    </row>
    <row r="10" spans="2:8">
      <c r="B10" t="s">
        <v>67</v>
      </c>
      <c r="E10" s="1">
        <v>0.3</v>
      </c>
      <c r="F10" t="s">
        <v>68</v>
      </c>
      <c r="H10" t="s">
        <v>79</v>
      </c>
    </row>
    <row r="12" spans="2:8">
      <c r="B12" t="s">
        <v>69</v>
      </c>
      <c r="E12">
        <f>E8</f>
        <v>40</v>
      </c>
      <c r="F12" t="s">
        <v>66</v>
      </c>
    </row>
    <row r="14" spans="2:8">
      <c r="B14" t="s">
        <v>70</v>
      </c>
      <c r="E14">
        <f>0.316/E10*1000/31.6*E8</f>
        <v>1333.3333333333335</v>
      </c>
      <c r="F14" t="s">
        <v>66</v>
      </c>
      <c r="H14" t="s">
        <v>71</v>
      </c>
    </row>
    <row r="16" spans="2:8">
      <c r="B16" t="s">
        <v>72</v>
      </c>
      <c r="E16">
        <f>20*LOG(E14/E8)+30</f>
        <v>60.457574905606748</v>
      </c>
      <c r="F16" t="s">
        <v>73</v>
      </c>
    </row>
  </sheetData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B7:N19"/>
  <sheetViews>
    <sheetView workbookViewId="0">
      <selection activeCell="G20" sqref="G20"/>
    </sheetView>
  </sheetViews>
  <sheetFormatPr defaultRowHeight="15"/>
  <cols>
    <col min="1" max="1" width="9.140625" style="13"/>
    <col min="2" max="2" width="13.140625" style="13" bestFit="1" customWidth="1"/>
    <col min="3" max="3" width="9.140625" style="13"/>
    <col min="4" max="4" width="14.140625" style="13" bestFit="1" customWidth="1"/>
    <col min="5" max="7" width="9.140625" style="13"/>
    <col min="8" max="8" width="10.28515625" style="13" bestFit="1" customWidth="1"/>
    <col min="9" max="11" width="9.140625" style="13"/>
    <col min="12" max="12" width="14.7109375" style="13" bestFit="1" customWidth="1"/>
    <col min="13" max="13" width="18.140625" style="13" customWidth="1"/>
    <col min="14" max="16384" width="9.140625" style="13"/>
  </cols>
  <sheetData>
    <row r="7" spans="2:14">
      <c r="C7" s="14"/>
      <c r="D7" s="14"/>
      <c r="E7" s="14"/>
      <c r="F7" s="14"/>
      <c r="G7" s="14"/>
    </row>
    <row r="8" spans="2:14">
      <c r="B8" s="15"/>
      <c r="C8" s="14"/>
      <c r="D8" s="14"/>
      <c r="E8" s="14"/>
      <c r="F8" s="14"/>
      <c r="G8" s="14"/>
    </row>
    <row r="9" spans="2:14">
      <c r="C9" s="14"/>
      <c r="D9" s="14"/>
      <c r="E9" s="14"/>
      <c r="F9" s="14"/>
      <c r="G9" s="14"/>
    </row>
    <row r="10" spans="2:14">
      <c r="C10" s="14"/>
      <c r="D10" s="14" t="s">
        <v>99</v>
      </c>
      <c r="E10" s="16">
        <v>18</v>
      </c>
      <c r="F10" s="14" t="s">
        <v>100</v>
      </c>
      <c r="G10" s="14"/>
      <c r="L10" s="17" t="s">
        <v>101</v>
      </c>
      <c r="M10" s="18" t="str">
        <f>IF(I16&lt;3,"!headroom!",CONCATENATE(ROUND(I14,2)," V"))</f>
        <v>9.97 V</v>
      </c>
      <c r="N10" s="13" t="s">
        <v>102</v>
      </c>
    </row>
    <row r="11" spans="2:14">
      <c r="B11" s="15"/>
      <c r="C11" s="14"/>
      <c r="D11" s="14"/>
      <c r="E11" s="14"/>
      <c r="F11" s="14"/>
      <c r="G11" s="14"/>
    </row>
    <row r="12" spans="2:14">
      <c r="B12" s="20" t="s">
        <v>97</v>
      </c>
      <c r="C12" s="21"/>
      <c r="D12" s="20" t="s">
        <v>103</v>
      </c>
      <c r="E12" s="14">
        <v>220</v>
      </c>
      <c r="F12" s="19" t="s">
        <v>104</v>
      </c>
      <c r="G12" s="14"/>
      <c r="H12" s="13" t="s">
        <v>105</v>
      </c>
      <c r="I12" s="13">
        <f>E10-E12*E17</f>
        <v>16.239999999999998</v>
      </c>
      <c r="J12" s="13" t="s">
        <v>100</v>
      </c>
    </row>
    <row r="13" spans="2:14">
      <c r="B13" s="20" t="s">
        <v>98</v>
      </c>
      <c r="C13" s="21"/>
      <c r="D13" s="20" t="s">
        <v>106</v>
      </c>
      <c r="E13" s="16">
        <v>30000</v>
      </c>
      <c r="F13" s="19" t="s">
        <v>104</v>
      </c>
      <c r="G13" s="14"/>
      <c r="H13" s="13" t="s">
        <v>107</v>
      </c>
      <c r="I13" s="13">
        <f>E14/2/(E13*2+E14/2)*I12</f>
        <v>0.29237315875613745</v>
      </c>
      <c r="J13" s="13" t="s">
        <v>100</v>
      </c>
    </row>
    <row r="14" spans="2:14">
      <c r="B14" s="22"/>
      <c r="C14" s="21"/>
      <c r="D14" s="20" t="s">
        <v>108</v>
      </c>
      <c r="E14" s="14">
        <v>2200</v>
      </c>
      <c r="F14" s="19" t="s">
        <v>104</v>
      </c>
      <c r="G14" s="14"/>
      <c r="H14" s="13" t="s">
        <v>109</v>
      </c>
      <c r="I14" s="13">
        <f>I13*E15/E14</f>
        <v>9.9672667757774143</v>
      </c>
      <c r="J14" s="13" t="s">
        <v>100</v>
      </c>
    </row>
    <row r="15" spans="2:14">
      <c r="B15" s="22"/>
      <c r="C15" s="21"/>
      <c r="D15" s="20" t="s">
        <v>110</v>
      </c>
      <c r="E15" s="14">
        <v>75000</v>
      </c>
      <c r="F15" s="19" t="s">
        <v>104</v>
      </c>
      <c r="G15" s="14"/>
      <c r="H15" s="13" t="s">
        <v>111</v>
      </c>
      <c r="I15" s="13">
        <f>I14+0.6</f>
        <v>10.567266775777414</v>
      </c>
      <c r="J15" s="13" t="s">
        <v>100</v>
      </c>
    </row>
    <row r="16" spans="2:14">
      <c r="B16" s="15"/>
      <c r="C16" s="14"/>
      <c r="D16" s="14"/>
      <c r="E16" s="14"/>
      <c r="F16" s="14"/>
      <c r="G16" s="14"/>
      <c r="H16" s="13" t="s">
        <v>112</v>
      </c>
      <c r="I16" s="13">
        <f>I12-I15</f>
        <v>5.6727332242225845</v>
      </c>
      <c r="J16" s="13" t="s">
        <v>100</v>
      </c>
      <c r="K16" s="13" t="s">
        <v>113</v>
      </c>
    </row>
    <row r="17" spans="3:7">
      <c r="C17" s="14"/>
      <c r="D17" s="14" t="s">
        <v>114</v>
      </c>
      <c r="E17" s="14">
        <v>8.0000000000000002E-3</v>
      </c>
      <c r="F17" s="14" t="s">
        <v>115</v>
      </c>
      <c r="G17" s="14"/>
    </row>
    <row r="18" spans="3:7">
      <c r="C18" s="14"/>
      <c r="D18" s="14"/>
      <c r="E18" s="14"/>
      <c r="F18" s="14"/>
      <c r="G18" s="14"/>
    </row>
    <row r="19" spans="3:7">
      <c r="C19" s="14"/>
      <c r="D19" s="14"/>
      <c r="E19" s="14"/>
      <c r="F19" s="14"/>
      <c r="G19" s="14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BOM</vt:lpstr>
      <vt:lpstr>Phonoclone Gain Calculator</vt:lpstr>
      <vt:lpstr>Xreg output Voltage Calculator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rmurdey</dc:creator>
  <cp:lastModifiedBy>Richard Murdey</cp:lastModifiedBy>
  <dcterms:created xsi:type="dcterms:W3CDTF">2009-02-02T02:14:38Z</dcterms:created>
  <dcterms:modified xsi:type="dcterms:W3CDTF">2009-03-18T01:13:30Z</dcterms:modified>
</cp:coreProperties>
</file>